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acdsinc.sharepoint.com/sites/ACDSDocuments/Rental Housing Production Program/MPDU- Moderately Priced Dwelling Unit/June 2025 FINAL posted documents/"/>
    </mc:Choice>
  </mc:AlternateContent>
  <xr:revisionPtr revIDLastSave="71" documentId="8_{17FD0388-3AB9-4E00-9E22-8A1A003CDACA}" xr6:coauthVersionLast="47" xr6:coauthVersionMax="47" xr10:uidLastSave="{9116A037-D359-42FC-926A-65E241E431AA}"/>
  <bookViews>
    <workbookView xWindow="-120" yWindow="-120" windowWidth="29040" windowHeight="15720" firstSheet="2" activeTab="2" xr2:uid="{00000000-000D-0000-FFFF-FFFF00000000}"/>
  </bookViews>
  <sheets>
    <sheet name="MPDU - No Density Bonus" sheetId="1" r:id="rId1"/>
    <sheet name="MPDU - Up to 115%" sheetId="2" r:id="rId2"/>
    <sheet name="MPDU - Up to 150%" sheetId="3" r:id="rId3"/>
  </sheets>
  <definedNames>
    <definedName name="_xlnm.Print_Area" localSheetId="0">'MPDU - No Density Bonus'!$H$5:$N$43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IMss/sPMio1qAva6z4o23MdOVn1u12+pIHpXiYdjFI="/>
    </ext>
  </extLst>
</workbook>
</file>

<file path=xl/calcChain.xml><?xml version="1.0" encoding="utf-8"?>
<calcChain xmlns="http://schemas.openxmlformats.org/spreadsheetml/2006/main">
  <c r="F46" i="3" l="1"/>
  <c r="F48" i="3" s="1"/>
  <c r="C46" i="3"/>
  <c r="K45" i="3"/>
  <c r="K44" i="3"/>
  <c r="K43" i="3"/>
  <c r="K42" i="3"/>
  <c r="K41" i="3"/>
  <c r="E39" i="3"/>
  <c r="E48" i="3" s="1"/>
  <c r="C39" i="3"/>
  <c r="H38" i="3"/>
  <c r="H37" i="3"/>
  <c r="H36" i="3"/>
  <c r="E26" i="3"/>
  <c r="D26" i="3"/>
  <c r="J25" i="3"/>
  <c r="K25" i="3" s="1"/>
  <c r="C24" i="3"/>
  <c r="G24" i="3" s="1"/>
  <c r="G26" i="3" s="1"/>
  <c r="C22" i="3"/>
  <c r="I22" i="3" s="1"/>
  <c r="D7" i="3"/>
  <c r="H8" i="3" s="1"/>
  <c r="I8" i="3" s="1"/>
  <c r="G46" i="2"/>
  <c r="G48" i="2" s="1"/>
  <c r="C46" i="2"/>
  <c r="L45" i="2"/>
  <c r="L44" i="2"/>
  <c r="L43" i="2"/>
  <c r="L42" i="2"/>
  <c r="L41" i="2"/>
  <c r="F39" i="2"/>
  <c r="F48" i="2" s="1"/>
  <c r="C39" i="2"/>
  <c r="I38" i="2"/>
  <c r="I37" i="2"/>
  <c r="I36" i="2"/>
  <c r="J33" i="2"/>
  <c r="D26" i="2"/>
  <c r="J25" i="2"/>
  <c r="K25" i="2" s="1"/>
  <c r="C24" i="2"/>
  <c r="I24" i="2" s="1"/>
  <c r="K24" i="2" s="1"/>
  <c r="C22" i="2"/>
  <c r="I22" i="2" s="1"/>
  <c r="K22" i="2" s="1"/>
  <c r="D7" i="2"/>
  <c r="D10" i="2" s="1"/>
  <c r="J26" i="2" s="1"/>
  <c r="G41" i="1"/>
  <c r="G43" i="1" s="1"/>
  <c r="C41" i="1"/>
  <c r="L40" i="1"/>
  <c r="L39" i="1"/>
  <c r="L38" i="1"/>
  <c r="L37" i="1"/>
  <c r="L36" i="1"/>
  <c r="F34" i="1"/>
  <c r="F43" i="1" s="1"/>
  <c r="C34" i="1"/>
  <c r="I33" i="1"/>
  <c r="I32" i="1"/>
  <c r="I31" i="1"/>
  <c r="J28" i="1"/>
  <c r="J27" i="1"/>
  <c r="C21" i="1"/>
  <c r="J19" i="1"/>
  <c r="G19" i="1"/>
  <c r="I19" i="1" s="1"/>
  <c r="J17" i="1"/>
  <c r="F17" i="1"/>
  <c r="I17" i="1" s="1"/>
  <c r="C48" i="3" l="1"/>
  <c r="I41" i="3" s="1"/>
  <c r="C48" i="2"/>
  <c r="J41" i="2" s="1"/>
  <c r="C43" i="1"/>
  <c r="K19" i="1"/>
  <c r="I24" i="3"/>
  <c r="K24" i="3" s="1"/>
  <c r="K17" i="1"/>
  <c r="F22" i="3"/>
  <c r="L22" i="3" s="1"/>
  <c r="H9" i="3"/>
  <c r="I9" i="3" s="1"/>
  <c r="K22" i="3"/>
  <c r="J22" i="3"/>
  <c r="J37" i="1"/>
  <c r="J36" i="1"/>
  <c r="I48" i="2"/>
  <c r="I48" i="3"/>
  <c r="I42" i="3"/>
  <c r="F21" i="1"/>
  <c r="I43" i="1" s="1"/>
  <c r="J32" i="2"/>
  <c r="J24" i="3"/>
  <c r="I8" i="2"/>
  <c r="J8" i="2" s="1"/>
  <c r="C26" i="2"/>
  <c r="D27" i="2" s="1"/>
  <c r="K26" i="2" s="1"/>
  <c r="D10" i="3"/>
  <c r="J26" i="3" s="1"/>
  <c r="I32" i="3"/>
  <c r="G21" i="1"/>
  <c r="I21" i="1" s="1"/>
  <c r="I33" i="3"/>
  <c r="C26" i="3"/>
  <c r="E27" i="3" s="1"/>
  <c r="F22" i="2"/>
  <c r="F26" i="2" s="1"/>
  <c r="J42" i="2"/>
  <c r="G24" i="2"/>
  <c r="G26" i="2" s="1"/>
  <c r="J48" i="2" s="1"/>
  <c r="I43" i="3" l="1"/>
  <c r="F26" i="3"/>
  <c r="J27" i="3" s="1"/>
  <c r="K27" i="3" s="1"/>
  <c r="K26" i="3"/>
  <c r="J43" i="2"/>
  <c r="J38" i="1"/>
  <c r="J43" i="1"/>
  <c r="J27" i="2"/>
  <c r="K27" i="2" s="1"/>
  <c r="H48" i="3" l="1"/>
</calcChain>
</file>

<file path=xl/sharedStrings.xml><?xml version="1.0" encoding="utf-8"?>
<sst xmlns="http://schemas.openxmlformats.org/spreadsheetml/2006/main" count="224" uniqueCount="67">
  <si>
    <t>MPDU Calculation Worksheet - up to 100% Allowable Density</t>
  </si>
  <si>
    <r>
      <rPr>
        <sz val="11"/>
        <color theme="1"/>
        <rFont val="Aptos Narrow"/>
      </rPr>
      <t xml:space="preserve">Note: This worksheet to be used for developments that include </t>
    </r>
    <r>
      <rPr>
        <u/>
        <sz val="11"/>
        <color theme="1"/>
        <rFont val="Aptos Narrow"/>
      </rPr>
      <t>up to 100% Allowable Density</t>
    </r>
    <r>
      <rPr>
        <sz val="11"/>
        <color theme="1"/>
        <rFont val="Aptos Narrow"/>
      </rPr>
      <t xml:space="preserve"> per 18-12-701(1)(I)</t>
    </r>
  </si>
  <si>
    <t>Project Name</t>
  </si>
  <si>
    <t>Notes and Verification Checks</t>
  </si>
  <si>
    <t>Total Dwelling Units</t>
  </si>
  <si>
    <t>Green Cells require owner to enter relevant data</t>
  </si>
  <si>
    <t>Yellow Cells are Formulas or Fixed Numbers that are locked</t>
  </si>
  <si>
    <t>Step One: Calculate Required Number of MPDUs</t>
  </si>
  <si>
    <t>Dwelling Type</t>
  </si>
  <si>
    <t># Dwelling Units</t>
  </si>
  <si>
    <t>MPDU Requirement: For Sale</t>
  </si>
  <si>
    <t>MPDU Requirement: Rental</t>
  </si>
  <si>
    <t>MPDU %</t>
  </si>
  <si>
    <t>Check</t>
  </si>
  <si>
    <t>For Sale</t>
  </si>
  <si>
    <t>Rental</t>
  </si>
  <si>
    <t>Total</t>
  </si>
  <si>
    <t>Step Two: Determine MPDUs by Bedroom Type</t>
  </si>
  <si>
    <t>No. Bedrooms</t>
  </si>
  <si>
    <t>MPDUs: For Sale</t>
  </si>
  <si>
    <t>MPDUs: Rental</t>
  </si>
  <si>
    <t>Total Unit Check</t>
  </si>
  <si>
    <t>Efficiency</t>
  </si>
  <si>
    <t>For Sale MPDUs &lt;= to total</t>
  </si>
  <si>
    <t>Efficiency/1 BR Ratio Check</t>
  </si>
  <si>
    <t>Rental MPDUs &lt;= to total</t>
  </si>
  <si>
    <t>Market</t>
  </si>
  <si>
    <t>MPDU</t>
  </si>
  <si>
    <t>MPDU Totals Check</t>
  </si>
  <si>
    <t>Notes from Anne Arundel County Bill No. 72-24</t>
  </si>
  <si>
    <t>MPDU requirement and calculation per 17-12-103:</t>
  </si>
  <si>
    <t>*  10% of For Sale Units / 15% of Rental Units</t>
  </si>
  <si>
    <t>*  Fractional Unit of less than 0.50% the result shall be rounded down to next whole number</t>
  </si>
  <si>
    <t>*  Fractional Unit of 0.50% or greater the result shall be rounded up to next whole number</t>
  </si>
  <si>
    <t>Each single-family MPDU must have two or more bedrooms per 17-12-104(B)(2)</t>
  </si>
  <si>
    <t>Total multfamily efficiency and 1 BR MPDUs may not exceed ratio of efficiency and 1 BR market units per 17-12-104(B)(3)</t>
  </si>
  <si>
    <t>MPDU requirements do not apply for:</t>
  </si>
  <si>
    <t>Projects that qualify for an Exception per 17-12-102(B)</t>
  </si>
  <si>
    <t>Projects with 9 or less dwelling units and meet definition in 17-12-302(2)(II)</t>
  </si>
  <si>
    <t>Projects with 10-19 dwelling units which  qualify for a contribution to the Housing Trust Special Revenue Fund per 17-12-105</t>
  </si>
  <si>
    <t>MPDU Calculation Worksheet - up to 115% Allowable Density</t>
  </si>
  <si>
    <r>
      <rPr>
        <sz val="11"/>
        <color theme="1"/>
        <rFont val="Aptos Narrow"/>
      </rPr>
      <t xml:space="preserve">Note: This worksheet to be used for developments that include </t>
    </r>
    <r>
      <rPr>
        <u/>
        <sz val="11"/>
        <color theme="1"/>
        <rFont val="Aptos Narrow"/>
      </rPr>
      <t>up to 115% Allowable Density</t>
    </r>
    <r>
      <rPr>
        <sz val="11"/>
        <color theme="1"/>
        <rFont val="Aptos Narrow"/>
      </rPr>
      <t xml:space="preserve"> per 18-12-701(1)(II)</t>
    </r>
  </si>
  <si>
    <t>100% Allowable Density</t>
  </si>
  <si>
    <t>Bonus</t>
  </si>
  <si>
    <t>Bonus Dwelling Units</t>
  </si>
  <si>
    <t>up to 115% of Allowable Density</t>
  </si>
  <si>
    <t>Bonus %</t>
  </si>
  <si>
    <t>115% to 150% of Allowable Density</t>
  </si>
  <si>
    <t>Total Bonus Dwelling Units</t>
  </si>
  <si>
    <t>up to 100%</t>
  </si>
  <si>
    <t>100% to 115%</t>
  </si>
  <si>
    <t>115% to 150%</t>
  </si>
  <si>
    <t>NA</t>
  </si>
  <si>
    <t>Density Bonus</t>
  </si>
  <si>
    <t>up to 115%</t>
  </si>
  <si>
    <t>Total Bonus Units</t>
  </si>
  <si>
    <t>Subtotals</t>
  </si>
  <si>
    <t>Total Units</t>
  </si>
  <si>
    <t>Total MPDUs</t>
  </si>
  <si>
    <t>Total # Dwelling Units</t>
  </si>
  <si>
    <t>Bonus MPDU calculation per 18-12-701:</t>
  </si>
  <si>
    <t>*  MPDUs must be 25% of additional units permitted with allowable density between 100% and 115%</t>
  </si>
  <si>
    <t>*  MPDUs must be 40% of additional units permitted with allowable density between 115% and 150%</t>
  </si>
  <si>
    <t>MPDU Calculation Worksheet - up to 150% Allowable Density</t>
  </si>
  <si>
    <r>
      <rPr>
        <sz val="11"/>
        <color theme="1"/>
        <rFont val="Aptos Narrow"/>
      </rPr>
      <t xml:space="preserve">Note: This worksheet to be used for developments that include </t>
    </r>
    <r>
      <rPr>
        <u/>
        <sz val="11"/>
        <color theme="1"/>
        <rFont val="Aptos Narrow"/>
      </rPr>
      <t>up to 150% Allowable Density</t>
    </r>
    <r>
      <rPr>
        <sz val="11"/>
        <color theme="1"/>
        <rFont val="Aptos Narrow"/>
      </rPr>
      <t xml:space="preserve"> per 18-12-701(1)(III)</t>
    </r>
  </si>
  <si>
    <t>Total Bonus Dwelling Units (up to 115%)</t>
  </si>
  <si>
    <t>Total Bonus Dwelling Units (up to 150%)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</si>
</sst>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Aptos Narrow"/>
      <scheme val="minor"/>
    </font>
    <font>
      <b/>
      <u/>
      <sz val="14"/>
      <color theme="1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u/>
      <sz val="11"/>
      <color theme="1"/>
      <name val="Aptos Narrow"/>
    </font>
    <font>
      <sz val="11"/>
      <color theme="1"/>
      <name val="Arial"/>
    </font>
    <font>
      <sz val="11"/>
      <color rgb="FFFF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4" fillId="2" borderId="1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9" fontId="5" fillId="4" borderId="10" xfId="0" applyNumberFormat="1" applyFont="1" applyFill="1" applyBorder="1" applyAlignment="1">
      <alignment horizontal="center"/>
    </xf>
    <xf numFmtId="9" fontId="5" fillId="4" borderId="12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2" fillId="2" borderId="7" xfId="0" applyFont="1" applyFill="1" applyBorder="1"/>
    <xf numFmtId="9" fontId="2" fillId="2" borderId="7" xfId="0" applyNumberFormat="1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1" xfId="0" applyFont="1" applyFill="1" applyBorder="1"/>
    <xf numFmtId="0" fontId="2" fillId="5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4" xfId="0" applyFont="1" applyFill="1" applyBorder="1"/>
    <xf numFmtId="0" fontId="2" fillId="4" borderId="15" xfId="0" applyFont="1" applyFill="1" applyBorder="1"/>
    <xf numFmtId="0" fontId="2" fillId="4" borderId="16" xfId="0" applyFont="1" applyFill="1" applyBorder="1" applyAlignment="1">
      <alignment horizontal="center"/>
    </xf>
    <xf numFmtId="0" fontId="2" fillId="4" borderId="16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9" fontId="2" fillId="2" borderId="10" xfId="0" applyNumberFormat="1" applyFont="1" applyFill="1" applyBorder="1" applyAlignment="1">
      <alignment horizontal="center"/>
    </xf>
    <xf numFmtId="9" fontId="2" fillId="2" borderId="12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8" xfId="0" applyFont="1" applyFill="1" applyBorder="1"/>
    <xf numFmtId="0" fontId="2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0" fontId="2" fillId="2" borderId="1" xfId="0" applyNumberFormat="1" applyFont="1" applyFill="1" applyBorder="1"/>
    <xf numFmtId="0" fontId="2" fillId="5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9" fontId="2" fillId="4" borderId="13" xfId="0" applyNumberFormat="1" applyFont="1" applyFill="1" applyBorder="1" applyAlignment="1">
      <alignment horizontal="center"/>
    </xf>
    <xf numFmtId="9" fontId="2" fillId="4" borderId="14" xfId="0" applyNumberFormat="1" applyFont="1" applyFill="1" applyBorder="1" applyAlignment="1">
      <alignment horizontal="center"/>
    </xf>
    <xf numFmtId="9" fontId="2" fillId="4" borderId="10" xfId="0" applyNumberFormat="1" applyFont="1" applyFill="1" applyBorder="1" applyAlignment="1">
      <alignment horizontal="center"/>
    </xf>
    <xf numFmtId="9" fontId="2" fillId="4" borderId="12" xfId="0" applyNumberFormat="1" applyFont="1" applyFill="1" applyBorder="1" applyAlignment="1">
      <alignment horizontal="center"/>
    </xf>
    <xf numFmtId="9" fontId="2" fillId="2" borderId="13" xfId="0" applyNumberFormat="1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4" borderId="17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8" xfId="0" applyFont="1" applyFill="1" applyBorder="1"/>
    <xf numFmtId="9" fontId="2" fillId="4" borderId="7" xfId="0" applyNumberFormat="1" applyFont="1" applyFill="1" applyBorder="1" applyAlignment="1">
      <alignment horizontal="center"/>
    </xf>
    <xf numFmtId="9" fontId="2" fillId="4" borderId="9" xfId="0" applyNumberFormat="1" applyFont="1" applyFill="1" applyBorder="1" applyAlignment="1">
      <alignment horizontal="center"/>
    </xf>
    <xf numFmtId="9" fontId="2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left"/>
    </xf>
    <xf numFmtId="17" fontId="2" fillId="2" borderId="1" xfId="0" applyNumberFormat="1" applyFont="1" applyFill="1" applyBorder="1"/>
    <xf numFmtId="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6" workbookViewId="0">
      <selection activeCell="D32" sqref="D32"/>
    </sheetView>
  </sheetViews>
  <sheetFormatPr defaultColWidth="12.5703125" defaultRowHeight="15" customHeight="1"/>
  <cols>
    <col min="1" max="1" width="4.140625" customWidth="1"/>
    <col min="2" max="2" width="9.140625" customWidth="1"/>
    <col min="3" max="3" width="12.5703125" customWidth="1"/>
    <col min="4" max="4" width="10.7109375" customWidth="1"/>
    <col min="5" max="5" width="2.42578125" customWidth="1"/>
    <col min="6" max="7" width="13.7109375" customWidth="1"/>
    <col min="8" max="9" width="13.28515625" customWidth="1"/>
    <col min="10" max="12" width="9.140625" customWidth="1"/>
    <col min="13" max="26" width="8.5703125" customWidth="1"/>
  </cols>
  <sheetData>
    <row r="1" spans="1:26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 t="s">
        <v>2</v>
      </c>
      <c r="B5" s="2"/>
      <c r="C5" s="2"/>
      <c r="D5" s="4"/>
      <c r="E5" s="5"/>
      <c r="F5" s="5"/>
      <c r="G5" s="6"/>
      <c r="H5" s="2"/>
      <c r="I5" s="7" t="s">
        <v>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4</v>
      </c>
      <c r="B7" s="2"/>
      <c r="C7" s="2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9" t="s">
        <v>5</v>
      </c>
      <c r="B9" s="9"/>
      <c r="C9" s="9"/>
      <c r="D9" s="9"/>
      <c r="E9" s="9"/>
      <c r="F9" s="9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0" t="s">
        <v>6</v>
      </c>
      <c r="B10" s="10"/>
      <c r="C10" s="10"/>
      <c r="D10" s="10"/>
      <c r="E10" s="10"/>
      <c r="F10" s="10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1" t="s">
        <v>7</v>
      </c>
      <c r="B12" s="12"/>
      <c r="C12" s="12"/>
      <c r="D12" s="12"/>
      <c r="E12" s="12"/>
      <c r="F12" s="12"/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>
      <c r="A14" s="13"/>
      <c r="B14" s="14" t="s">
        <v>8</v>
      </c>
      <c r="C14" s="15" t="s">
        <v>9</v>
      </c>
      <c r="D14" s="15"/>
      <c r="E14" s="16"/>
      <c r="F14" s="14" t="s">
        <v>10</v>
      </c>
      <c r="G14" s="17" t="s">
        <v>11</v>
      </c>
      <c r="H14" s="18"/>
      <c r="I14" s="18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"/>
      <c r="B15" s="19"/>
      <c r="C15" s="20"/>
      <c r="D15" s="20"/>
      <c r="E15" s="20"/>
      <c r="F15" s="21">
        <v>0.1</v>
      </c>
      <c r="G15" s="22">
        <v>0.15</v>
      </c>
      <c r="H15" s="23"/>
      <c r="I15" s="82" t="s">
        <v>12</v>
      </c>
      <c r="J15" s="82" t="s">
        <v>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4"/>
      <c r="C16" s="16"/>
      <c r="D16" s="16"/>
      <c r="E16" s="16"/>
      <c r="F16" s="25"/>
      <c r="G16" s="26"/>
      <c r="H16" s="23"/>
      <c r="I16" s="23"/>
      <c r="J16" s="2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7" t="s">
        <v>14</v>
      </c>
      <c r="C17" s="28"/>
      <c r="D17" s="13"/>
      <c r="E17" s="13"/>
      <c r="F17" s="29">
        <f>ROUND(($F$15*C17),0)</f>
        <v>0</v>
      </c>
      <c r="G17" s="30"/>
      <c r="H17" s="13"/>
      <c r="I17" s="31" t="e">
        <f>(G17+F17)/C17</f>
        <v>#DIV/0!</v>
      </c>
      <c r="J17" s="32">
        <f>C17*$F$15</f>
        <v>0</v>
      </c>
      <c r="K17" s="33" t="str">
        <f>IF((ROUND(J17,0)=F17),"OK","Check")</f>
        <v>OK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7"/>
      <c r="C18" s="13"/>
      <c r="D18" s="13"/>
      <c r="E18" s="13"/>
      <c r="F18" s="34"/>
      <c r="G18" s="35"/>
      <c r="H18" s="13"/>
      <c r="I18" s="31"/>
      <c r="J18" s="13"/>
      <c r="K18" s="3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7" t="s">
        <v>15</v>
      </c>
      <c r="C19" s="28"/>
      <c r="D19" s="13"/>
      <c r="E19" s="13"/>
      <c r="F19" s="37"/>
      <c r="G19" s="38">
        <f>ROUND(($G$15*C19),0)</f>
        <v>0</v>
      </c>
      <c r="H19" s="13"/>
      <c r="I19" s="31" t="e">
        <f>(G19+F19)/C19</f>
        <v>#DIV/0!</v>
      </c>
      <c r="J19" s="32">
        <f>C19*$G$15</f>
        <v>0</v>
      </c>
      <c r="K19" s="33" t="str">
        <f>IF((ROUND(J19,0)=G19),"OK","Check")</f>
        <v>OK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7"/>
      <c r="C20" s="2"/>
      <c r="D20" s="2"/>
      <c r="E20" s="2"/>
      <c r="F20" s="27"/>
      <c r="G20" s="39"/>
      <c r="H20" s="2"/>
      <c r="I20" s="31"/>
      <c r="J20" s="1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40" t="s">
        <v>16</v>
      </c>
      <c r="C21" s="41">
        <f>SUM(C17:C19)</f>
        <v>0</v>
      </c>
      <c r="D21" s="42"/>
      <c r="E21" s="42"/>
      <c r="F21" s="43">
        <f t="shared" ref="F21:G21" si="0">SUM(F17:F19)</f>
        <v>0</v>
      </c>
      <c r="G21" s="44">
        <f t="shared" si="0"/>
        <v>0</v>
      </c>
      <c r="H21" s="13"/>
      <c r="I21" s="31" t="e">
        <f>(G21+F21)/C21</f>
        <v>#DIV/0!</v>
      </c>
      <c r="J21" s="1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1" t="s">
        <v>17</v>
      </c>
      <c r="B24" s="12"/>
      <c r="C24" s="12"/>
      <c r="D24" s="12"/>
      <c r="E24" s="12"/>
      <c r="F24" s="12"/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14" t="s">
        <v>8</v>
      </c>
      <c r="C26" s="15" t="s">
        <v>9</v>
      </c>
      <c r="D26" s="15" t="s">
        <v>18</v>
      </c>
      <c r="E26" s="16"/>
      <c r="F26" s="14" t="s">
        <v>19</v>
      </c>
      <c r="G26" s="17" t="s">
        <v>20</v>
      </c>
      <c r="H26" s="2"/>
      <c r="I26" s="7" t="s">
        <v>21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19"/>
      <c r="C27" s="20"/>
      <c r="D27" s="20"/>
      <c r="E27" s="20"/>
      <c r="F27" s="45"/>
      <c r="G27" s="46"/>
      <c r="H27" s="2"/>
      <c r="I27" s="2" t="s">
        <v>14</v>
      </c>
      <c r="J27" s="36" t="str">
        <f>IF((C17-SUM(C29:C33)=0),"OK","Check")</f>
        <v>OK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4"/>
      <c r="C28" s="16"/>
      <c r="D28" s="16"/>
      <c r="E28" s="16"/>
      <c r="F28" s="25"/>
      <c r="G28" s="26"/>
      <c r="H28" s="2"/>
      <c r="I28" s="2" t="s">
        <v>15</v>
      </c>
      <c r="J28" s="36" t="str">
        <f>IF((C19-SUM(C36:C40)=0),"OK","Check")</f>
        <v>OK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7" t="s">
        <v>14</v>
      </c>
      <c r="C29" s="28">
        <v>0</v>
      </c>
      <c r="D29" s="13" t="s">
        <v>22</v>
      </c>
      <c r="E29" s="13"/>
      <c r="F29" s="37"/>
      <c r="G29" s="3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7" t="s">
        <v>14</v>
      </c>
      <c r="C30" s="28">
        <v>0</v>
      </c>
      <c r="D30" s="13">
        <v>1</v>
      </c>
      <c r="E30" s="13"/>
      <c r="F30" s="37"/>
      <c r="G30" s="30"/>
      <c r="H30" s="2"/>
      <c r="I30" s="7" t="s">
        <v>23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7" t="s">
        <v>14</v>
      </c>
      <c r="C31" s="28"/>
      <c r="D31" s="13">
        <v>2</v>
      </c>
      <c r="E31" s="13"/>
      <c r="F31" s="47"/>
      <c r="G31" s="30"/>
      <c r="H31" s="2"/>
      <c r="I31" s="36" t="str">
        <f t="shared" ref="I31:I33" si="1">IF((F31&lt;=C31),"OK","Check")</f>
        <v>OK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7" t="s">
        <v>14</v>
      </c>
      <c r="C32" s="28"/>
      <c r="D32" s="13">
        <v>3</v>
      </c>
      <c r="E32" s="13"/>
      <c r="F32" s="47">
        <v>0</v>
      </c>
      <c r="G32" s="30"/>
      <c r="H32" s="2"/>
      <c r="I32" s="36" t="str">
        <f t="shared" si="1"/>
        <v>OK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48" t="s">
        <v>14</v>
      </c>
      <c r="C33" s="49"/>
      <c r="D33" s="50">
        <v>4</v>
      </c>
      <c r="E33" s="50"/>
      <c r="F33" s="51">
        <v>0</v>
      </c>
      <c r="G33" s="52"/>
      <c r="H33" s="2"/>
      <c r="I33" s="36" t="str">
        <f t="shared" si="1"/>
        <v>OK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7" t="s">
        <v>16</v>
      </c>
      <c r="C34" s="53">
        <f>SUM(C29:C33)</f>
        <v>0</v>
      </c>
      <c r="D34" s="13"/>
      <c r="E34" s="13"/>
      <c r="F34" s="29">
        <f>SUM(F29:F33)</f>
        <v>0</v>
      </c>
      <c r="G34" s="3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7"/>
      <c r="C35" s="13"/>
      <c r="D35" s="13"/>
      <c r="E35" s="13"/>
      <c r="F35" s="34"/>
      <c r="G35" s="35"/>
      <c r="H35" s="2"/>
      <c r="I35" s="7" t="s">
        <v>24</v>
      </c>
      <c r="J35" s="2"/>
      <c r="K35" s="2"/>
      <c r="L35" s="7" t="s">
        <v>25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7" t="s">
        <v>15</v>
      </c>
      <c r="C36" s="28"/>
      <c r="D36" s="13" t="s">
        <v>22</v>
      </c>
      <c r="E36" s="13"/>
      <c r="F36" s="37"/>
      <c r="G36" s="54"/>
      <c r="H36" s="2"/>
      <c r="I36" s="2" t="s">
        <v>26</v>
      </c>
      <c r="J36" s="55" t="e">
        <f>((C36-G36)+(C37-G37))/(C43-G43)</f>
        <v>#DIV/0!</v>
      </c>
      <c r="K36" s="2"/>
      <c r="L36" s="36" t="str">
        <f t="shared" ref="L36:L40" si="2">IF((G36&lt;=C36),"OK","Check")</f>
        <v>OK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7" t="s">
        <v>15</v>
      </c>
      <c r="C37" s="28"/>
      <c r="D37" s="13">
        <v>1</v>
      </c>
      <c r="E37" s="13"/>
      <c r="F37" s="37"/>
      <c r="G37" s="54"/>
      <c r="H37" s="2"/>
      <c r="I37" s="2" t="s">
        <v>27</v>
      </c>
      <c r="J37" s="55" t="e">
        <f>(G36+G37)/G43</f>
        <v>#DIV/0!</v>
      </c>
      <c r="K37" s="2"/>
      <c r="L37" s="36" t="str">
        <f t="shared" si="2"/>
        <v>OK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7" t="s">
        <v>15</v>
      </c>
      <c r="C38" s="28"/>
      <c r="D38" s="13">
        <v>2</v>
      </c>
      <c r="E38" s="13"/>
      <c r="F38" s="37"/>
      <c r="G38" s="54"/>
      <c r="H38" s="2"/>
      <c r="I38" s="2"/>
      <c r="J38" s="36" t="e">
        <f>IF((J36&gt;J37),"OK","Check")</f>
        <v>#DIV/0!</v>
      </c>
      <c r="K38" s="2"/>
      <c r="L38" s="36" t="str">
        <f t="shared" si="2"/>
        <v>OK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7" t="s">
        <v>15</v>
      </c>
      <c r="C39" s="28"/>
      <c r="D39" s="13">
        <v>3</v>
      </c>
      <c r="E39" s="13"/>
      <c r="F39" s="37"/>
      <c r="G39" s="54"/>
      <c r="H39" s="2"/>
      <c r="I39" s="2"/>
      <c r="J39" s="2"/>
      <c r="K39" s="2"/>
      <c r="L39" s="36" t="str">
        <f t="shared" si="2"/>
        <v>OK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48" t="s">
        <v>15</v>
      </c>
      <c r="C40" s="49">
        <v>0</v>
      </c>
      <c r="D40" s="50">
        <v>4</v>
      </c>
      <c r="E40" s="50"/>
      <c r="F40" s="56"/>
      <c r="G40" s="57">
        <v>0</v>
      </c>
      <c r="H40" s="2"/>
      <c r="I40" s="2"/>
      <c r="J40" s="2"/>
      <c r="K40" s="2"/>
      <c r="L40" s="36" t="str">
        <f t="shared" si="2"/>
        <v>OK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7" t="s">
        <v>16</v>
      </c>
      <c r="C41" s="53">
        <f>SUM(C36:C40)</f>
        <v>0</v>
      </c>
      <c r="D41" s="13"/>
      <c r="E41" s="13"/>
      <c r="F41" s="34"/>
      <c r="G41" s="38">
        <f>SUM(G36:G40)</f>
        <v>0</v>
      </c>
      <c r="H41" s="2"/>
      <c r="I41" s="7" t="s">
        <v>28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7"/>
      <c r="C42" s="2"/>
      <c r="D42" s="2"/>
      <c r="E42" s="2"/>
      <c r="F42" s="27"/>
      <c r="G42" s="39"/>
      <c r="H42" s="2"/>
      <c r="I42" s="2" t="s">
        <v>14</v>
      </c>
      <c r="J42" s="2" t="s">
        <v>15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40" t="s">
        <v>16</v>
      </c>
      <c r="C43" s="41">
        <f>SUM(C41+C34)</f>
        <v>0</v>
      </c>
      <c r="D43" s="42"/>
      <c r="E43" s="42"/>
      <c r="F43" s="43">
        <f t="shared" ref="F43:G43" si="3">SUM(F41+F34)</f>
        <v>0</v>
      </c>
      <c r="G43" s="44">
        <f t="shared" si="3"/>
        <v>0</v>
      </c>
      <c r="H43" s="2"/>
      <c r="I43" s="36" t="str">
        <f t="shared" ref="I43:J43" si="4">IF(F43-F21=0,"OK","Check")</f>
        <v>OK</v>
      </c>
      <c r="J43" s="36" t="str">
        <f t="shared" si="4"/>
        <v>OK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13"/>
      <c r="D44" s="2"/>
      <c r="E44" s="2"/>
      <c r="F44" s="13"/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13"/>
      <c r="D45" s="2"/>
      <c r="E45" s="2"/>
      <c r="F45" s="13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7" t="s">
        <v>29</v>
      </c>
      <c r="B46" s="2"/>
      <c r="C46" s="13"/>
      <c r="D46" s="2"/>
      <c r="E46" s="2"/>
      <c r="F46" s="13"/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 t="s">
        <v>30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 t="s">
        <v>31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 t="s">
        <v>32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 t="s">
        <v>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 t="s">
        <v>34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 t="s">
        <v>35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 t="s">
        <v>36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 t="s">
        <v>37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 t="s">
        <v>38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 t="s">
        <v>39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81">
        <v>45809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46" workbookViewId="0">
      <selection activeCell="B73" sqref="B73"/>
    </sheetView>
  </sheetViews>
  <sheetFormatPr defaultColWidth="12.5703125" defaultRowHeight="15" customHeight="1"/>
  <cols>
    <col min="1" max="1" width="4.140625" customWidth="1"/>
    <col min="2" max="2" width="9.140625" customWidth="1"/>
    <col min="3" max="3" width="12.5703125" customWidth="1"/>
    <col min="4" max="4" width="10.7109375" customWidth="1"/>
    <col min="5" max="5" width="2.42578125" customWidth="1"/>
    <col min="6" max="7" width="13.7109375" customWidth="1"/>
    <col min="8" max="9" width="13.28515625" customWidth="1"/>
    <col min="10" max="12" width="9.140625" customWidth="1"/>
    <col min="13" max="26" width="8.5703125" customWidth="1"/>
  </cols>
  <sheetData>
    <row r="1" spans="1:26" ht="18.7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>
      <c r="A2" s="1"/>
      <c r="B2" s="2" t="s">
        <v>41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 t="s">
        <v>2</v>
      </c>
      <c r="B5" s="2"/>
      <c r="C5" s="2"/>
      <c r="D5" s="4"/>
      <c r="E5" s="5"/>
      <c r="F5" s="5"/>
      <c r="G5" s="6"/>
      <c r="H5" s="2"/>
      <c r="I5" s="7" t="s">
        <v>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4</v>
      </c>
      <c r="B7" s="2"/>
      <c r="C7" s="2"/>
      <c r="D7" s="8">
        <f>'MPDU - No Density Bonus'!D7</f>
        <v>0</v>
      </c>
      <c r="E7" s="2"/>
      <c r="F7" s="2" t="s">
        <v>42</v>
      </c>
      <c r="G7" s="2"/>
      <c r="H7" s="2"/>
      <c r="I7" s="83" t="s">
        <v>43</v>
      </c>
      <c r="J7" s="7" t="s">
        <v>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 t="s">
        <v>44</v>
      </c>
      <c r="B8" s="2"/>
      <c r="C8" s="2"/>
      <c r="D8" s="8"/>
      <c r="E8" s="2"/>
      <c r="F8" s="2" t="s">
        <v>45</v>
      </c>
      <c r="G8" s="2"/>
      <c r="H8" s="2"/>
      <c r="I8" s="31" t="e">
        <f>D8/D7</f>
        <v>#DIV/0!</v>
      </c>
      <c r="J8" s="36" t="e">
        <f>IF((I8&lt;=0.15),"OK","Check")</f>
        <v>#DIV/0!</v>
      </c>
      <c r="K8" s="2" t="s">
        <v>46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 t="s">
        <v>44</v>
      </c>
      <c r="B9" s="2"/>
      <c r="C9" s="2"/>
      <c r="D9" s="58"/>
      <c r="E9" s="2"/>
      <c r="F9" s="2" t="s">
        <v>47</v>
      </c>
      <c r="G9" s="2"/>
      <c r="H9" s="2"/>
      <c r="I9" s="13"/>
      <c r="J9" s="3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 t="s">
        <v>4</v>
      </c>
      <c r="B10" s="2"/>
      <c r="C10" s="3"/>
      <c r="D10" s="59">
        <f>D8+D7</f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13"/>
      <c r="J11" s="3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9" t="s">
        <v>5</v>
      </c>
      <c r="B12" s="9"/>
      <c r="C12" s="9"/>
      <c r="D12" s="9"/>
      <c r="E12" s="9"/>
      <c r="F12" s="9"/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0" t="s">
        <v>6</v>
      </c>
      <c r="B13" s="10"/>
      <c r="C13" s="10"/>
      <c r="D13" s="10"/>
      <c r="E13" s="10"/>
      <c r="F13" s="10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1" t="s">
        <v>7</v>
      </c>
      <c r="B15" s="12"/>
      <c r="C15" s="12"/>
      <c r="D15" s="12"/>
      <c r="E15" s="12"/>
      <c r="F15" s="12"/>
      <c r="G15" s="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0">
      <c r="A17" s="13"/>
      <c r="B17" s="60" t="s">
        <v>8</v>
      </c>
      <c r="C17" s="61" t="s">
        <v>9</v>
      </c>
      <c r="D17" s="61" t="s">
        <v>48</v>
      </c>
      <c r="E17" s="62"/>
      <c r="F17" s="60" t="s">
        <v>10</v>
      </c>
      <c r="G17" s="63" t="s">
        <v>11</v>
      </c>
      <c r="H17" s="18"/>
      <c r="I17" s="1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"/>
      <c r="B18" s="27"/>
      <c r="C18" s="13"/>
      <c r="D18" s="13" t="s">
        <v>49</v>
      </c>
      <c r="E18" s="13"/>
      <c r="F18" s="64">
        <v>0.1</v>
      </c>
      <c r="G18" s="65">
        <v>0.15</v>
      </c>
      <c r="H18" s="23"/>
      <c r="I18" s="82"/>
      <c r="J18" s="8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7"/>
      <c r="C19" s="13"/>
      <c r="D19" s="13" t="s">
        <v>50</v>
      </c>
      <c r="E19" s="13"/>
      <c r="F19" s="64">
        <v>0.25</v>
      </c>
      <c r="G19" s="65">
        <v>0.25</v>
      </c>
      <c r="H19" s="23"/>
      <c r="I19" s="82"/>
      <c r="J19" s="8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19"/>
      <c r="C20" s="20"/>
      <c r="D20" s="20" t="s">
        <v>51</v>
      </c>
      <c r="E20" s="20"/>
      <c r="F20" s="66" t="s">
        <v>52</v>
      </c>
      <c r="G20" s="67" t="s">
        <v>52</v>
      </c>
      <c r="H20" s="23"/>
      <c r="I20" s="82" t="s">
        <v>53</v>
      </c>
      <c r="J20" s="8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7"/>
      <c r="C21" s="13"/>
      <c r="D21" s="13"/>
      <c r="E21" s="13"/>
      <c r="F21" s="68"/>
      <c r="G21" s="69"/>
      <c r="H21" s="23"/>
      <c r="I21" s="2" t="s">
        <v>54</v>
      </c>
      <c r="J21" s="23" t="s">
        <v>51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7" t="s">
        <v>14</v>
      </c>
      <c r="C22" s="28">
        <f>'MPDU - No Density Bonus'!C17</f>
        <v>0</v>
      </c>
      <c r="D22" s="28"/>
      <c r="E22" s="13"/>
      <c r="F22" s="29">
        <f>ROUND(($F$18*C22),0)+ROUND(($F$19*D22),0)</f>
        <v>0</v>
      </c>
      <c r="G22" s="30"/>
      <c r="H22" s="13"/>
      <c r="I22" s="13">
        <f>ROUND((C22*0.15),0)</f>
        <v>0</v>
      </c>
      <c r="J22" s="70"/>
      <c r="K22" s="71" t="str">
        <f>IF(D22&lt;=I22,"OK","Check")</f>
        <v>OK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7"/>
      <c r="C23" s="13"/>
      <c r="D23" s="13"/>
      <c r="E23" s="13"/>
      <c r="F23" s="34"/>
      <c r="G23" s="35"/>
      <c r="H23" s="13"/>
      <c r="I23" s="13"/>
      <c r="J23" s="13"/>
      <c r="K23" s="7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7" t="s">
        <v>15</v>
      </c>
      <c r="C24" s="28">
        <f>'MPDU - No Density Bonus'!C19</f>
        <v>0</v>
      </c>
      <c r="D24" s="28"/>
      <c r="E24" s="13"/>
      <c r="F24" s="37"/>
      <c r="G24" s="38">
        <f>ROUND(($G$18*C24),0)+ROUND(($G$19*D24),0)</f>
        <v>0</v>
      </c>
      <c r="H24" s="13"/>
      <c r="I24" s="13">
        <f>ROUND((C24*0.15),0)</f>
        <v>0</v>
      </c>
      <c r="J24" s="70"/>
      <c r="K24" s="71" t="str">
        <f>IF(D24&lt;=I24,"OK","Check")</f>
        <v>OK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7"/>
      <c r="C25" s="2"/>
      <c r="D25" s="2"/>
      <c r="E25" s="2"/>
      <c r="F25" s="27"/>
      <c r="G25" s="39"/>
      <c r="H25" s="2"/>
      <c r="I25" s="31" t="s">
        <v>55</v>
      </c>
      <c r="J25" s="13">
        <f>D26</f>
        <v>0</v>
      </c>
      <c r="K25" s="72" t="str">
        <f>IF(J25=D8,"OK","Check")</f>
        <v>OK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40" t="s">
        <v>56</v>
      </c>
      <c r="C26" s="41">
        <f t="shared" ref="C26:D26" si="0">SUM(C22:C24)</f>
        <v>0</v>
      </c>
      <c r="D26" s="41">
        <f t="shared" si="0"/>
        <v>0</v>
      </c>
      <c r="E26" s="42"/>
      <c r="F26" s="43">
        <f t="shared" ref="F26:G26" si="1">SUM(F22:F24)</f>
        <v>0</v>
      </c>
      <c r="G26" s="44">
        <f t="shared" si="1"/>
        <v>0</v>
      </c>
      <c r="H26" s="13"/>
      <c r="I26" s="31" t="s">
        <v>57</v>
      </c>
      <c r="J26" s="13">
        <f>D10</f>
        <v>0</v>
      </c>
      <c r="K26" s="72" t="str">
        <f>IF((J26=D27),"OK","Check")</f>
        <v>OK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40" t="s">
        <v>4</v>
      </c>
      <c r="C27" s="42"/>
      <c r="D27" s="41">
        <f>D26+C26</f>
        <v>0</v>
      </c>
      <c r="E27" s="42"/>
      <c r="F27" s="40"/>
      <c r="G27" s="73"/>
      <c r="H27" s="2"/>
      <c r="I27" s="2" t="s">
        <v>58</v>
      </c>
      <c r="J27" s="13">
        <f>(F26+G26)</f>
        <v>0</v>
      </c>
      <c r="K27" s="55" t="e">
        <f>J27/D27</f>
        <v>#DIV/0!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1" t="s">
        <v>17</v>
      </c>
      <c r="B29" s="12"/>
      <c r="C29" s="12"/>
      <c r="D29" s="12"/>
      <c r="E29" s="12"/>
      <c r="F29" s="12"/>
      <c r="G29" s="1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14" t="s">
        <v>8</v>
      </c>
      <c r="C31" s="15" t="s">
        <v>59</v>
      </c>
      <c r="D31" s="15" t="s">
        <v>18</v>
      </c>
      <c r="E31" s="16"/>
      <c r="F31" s="14" t="s">
        <v>19</v>
      </c>
      <c r="G31" s="17" t="s">
        <v>20</v>
      </c>
      <c r="H31" s="2"/>
      <c r="I31" s="7" t="s">
        <v>21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19"/>
      <c r="C32" s="20"/>
      <c r="D32" s="20"/>
      <c r="E32" s="20"/>
      <c r="F32" s="45"/>
      <c r="G32" s="46"/>
      <c r="H32" s="2"/>
      <c r="I32" s="2" t="s">
        <v>14</v>
      </c>
      <c r="J32" s="36" t="str">
        <f>IF((C22+D22-SUM(C34:C38)=0),"OK","Check")</f>
        <v>OK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4"/>
      <c r="C33" s="16"/>
      <c r="D33" s="16"/>
      <c r="E33" s="16"/>
      <c r="F33" s="25"/>
      <c r="G33" s="26"/>
      <c r="H33" s="2"/>
      <c r="I33" s="2" t="s">
        <v>15</v>
      </c>
      <c r="J33" s="36" t="str">
        <f>IF((C24+D24-SUM(C41:C45)=0),"OK","Check")</f>
        <v>OK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7" t="s">
        <v>14</v>
      </c>
      <c r="C34" s="28">
        <v>0</v>
      </c>
      <c r="D34" s="13" t="s">
        <v>22</v>
      </c>
      <c r="E34" s="13"/>
      <c r="F34" s="37"/>
      <c r="G34" s="3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7" t="s">
        <v>14</v>
      </c>
      <c r="C35" s="28">
        <v>0</v>
      </c>
      <c r="D35" s="13">
        <v>1</v>
      </c>
      <c r="E35" s="13"/>
      <c r="F35" s="37"/>
      <c r="G35" s="30"/>
      <c r="H35" s="2"/>
      <c r="I35" s="7" t="s">
        <v>23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7" t="s">
        <v>14</v>
      </c>
      <c r="C36" s="28"/>
      <c r="D36" s="13">
        <v>2</v>
      </c>
      <c r="E36" s="13"/>
      <c r="F36" s="47"/>
      <c r="G36" s="30"/>
      <c r="H36" s="2"/>
      <c r="I36" s="36" t="str">
        <f t="shared" ref="I36:I38" si="2">IF((F36&lt;=C36),"OK","Check")</f>
        <v>OK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7" t="s">
        <v>14</v>
      </c>
      <c r="C37" s="28"/>
      <c r="D37" s="13">
        <v>3</v>
      </c>
      <c r="E37" s="13"/>
      <c r="F37" s="47">
        <v>0</v>
      </c>
      <c r="G37" s="30"/>
      <c r="H37" s="2"/>
      <c r="I37" s="36" t="str">
        <f t="shared" si="2"/>
        <v>OK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48" t="s">
        <v>14</v>
      </c>
      <c r="C38" s="49"/>
      <c r="D38" s="50">
        <v>4</v>
      </c>
      <c r="E38" s="50"/>
      <c r="F38" s="51">
        <v>0</v>
      </c>
      <c r="G38" s="52"/>
      <c r="H38" s="2"/>
      <c r="I38" s="36" t="str">
        <f t="shared" si="2"/>
        <v>OK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7" t="s">
        <v>16</v>
      </c>
      <c r="C39" s="53">
        <f>SUM(C34:C38)</f>
        <v>0</v>
      </c>
      <c r="D39" s="13"/>
      <c r="E39" s="13"/>
      <c r="F39" s="29">
        <f>SUM(F34:F38)</f>
        <v>0</v>
      </c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7"/>
      <c r="C40" s="13"/>
      <c r="D40" s="13"/>
      <c r="E40" s="13"/>
      <c r="F40" s="34"/>
      <c r="G40" s="35"/>
      <c r="H40" s="2"/>
      <c r="I40" s="7" t="s">
        <v>24</v>
      </c>
      <c r="J40" s="2"/>
      <c r="K40" s="2"/>
      <c r="L40" s="7" t="s">
        <v>25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7" t="s">
        <v>15</v>
      </c>
      <c r="C41" s="28"/>
      <c r="D41" s="13" t="s">
        <v>22</v>
      </c>
      <c r="E41" s="13"/>
      <c r="F41" s="37"/>
      <c r="G41" s="54"/>
      <c r="H41" s="2"/>
      <c r="I41" s="2" t="s">
        <v>26</v>
      </c>
      <c r="J41" s="55" t="e">
        <f>((C41-G41)+(C42-G42))/(C48-G48)</f>
        <v>#DIV/0!</v>
      </c>
      <c r="K41" s="2"/>
      <c r="L41" s="36" t="str">
        <f t="shared" ref="L41:L45" si="3">IF((G41&lt;=C41),"OK","Check")</f>
        <v>OK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7" t="s">
        <v>15</v>
      </c>
      <c r="C42" s="28"/>
      <c r="D42" s="13">
        <v>1</v>
      </c>
      <c r="E42" s="13"/>
      <c r="F42" s="37"/>
      <c r="G42" s="54"/>
      <c r="H42" s="2"/>
      <c r="I42" s="2" t="s">
        <v>27</v>
      </c>
      <c r="J42" s="55" t="e">
        <f>(G41+G42)/G48</f>
        <v>#DIV/0!</v>
      </c>
      <c r="K42" s="2"/>
      <c r="L42" s="36" t="str">
        <f t="shared" si="3"/>
        <v>OK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7" t="s">
        <v>15</v>
      </c>
      <c r="C43" s="28"/>
      <c r="D43" s="13">
        <v>2</v>
      </c>
      <c r="E43" s="13"/>
      <c r="F43" s="37"/>
      <c r="G43" s="54"/>
      <c r="H43" s="2"/>
      <c r="I43" s="2"/>
      <c r="J43" s="36" t="e">
        <f>IF((J41&gt;J42),"OK","Check")</f>
        <v>#DIV/0!</v>
      </c>
      <c r="K43" s="2"/>
      <c r="L43" s="36" t="str">
        <f t="shared" si="3"/>
        <v>OK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7" t="s">
        <v>15</v>
      </c>
      <c r="C44" s="28"/>
      <c r="D44" s="13">
        <v>3</v>
      </c>
      <c r="E44" s="13"/>
      <c r="F44" s="37"/>
      <c r="G44" s="54"/>
      <c r="H44" s="2"/>
      <c r="I44" s="2"/>
      <c r="J44" s="2"/>
      <c r="K44" s="2"/>
      <c r="L44" s="36" t="str">
        <f t="shared" si="3"/>
        <v>OK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48" t="s">
        <v>15</v>
      </c>
      <c r="C45" s="49">
        <v>0</v>
      </c>
      <c r="D45" s="50">
        <v>4</v>
      </c>
      <c r="E45" s="50"/>
      <c r="F45" s="56"/>
      <c r="G45" s="57">
        <v>0</v>
      </c>
      <c r="H45" s="2"/>
      <c r="I45" s="7" t="s">
        <v>28</v>
      </c>
      <c r="J45" s="2"/>
      <c r="K45" s="2"/>
      <c r="L45" s="36" t="str">
        <f t="shared" si="3"/>
        <v>OK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7" t="s">
        <v>16</v>
      </c>
      <c r="C46" s="53">
        <f>SUM(C41:C45)</f>
        <v>0</v>
      </c>
      <c r="D46" s="13"/>
      <c r="E46" s="13"/>
      <c r="F46" s="34"/>
      <c r="G46" s="38">
        <f>SUM(G41:G45)</f>
        <v>0</v>
      </c>
      <c r="H46" s="2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19"/>
      <c r="C47" s="74"/>
      <c r="D47" s="74"/>
      <c r="E47" s="74"/>
      <c r="F47" s="19"/>
      <c r="G47" s="75"/>
      <c r="H47" s="2"/>
      <c r="I47" s="2" t="s">
        <v>14</v>
      </c>
      <c r="J47" s="2" t="s">
        <v>15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40" t="s">
        <v>16</v>
      </c>
      <c r="C48" s="41">
        <f>C46+C39</f>
        <v>0</v>
      </c>
      <c r="D48" s="42"/>
      <c r="E48" s="42"/>
      <c r="F48" s="43">
        <f t="shared" ref="F48:G48" si="4">F46+F39</f>
        <v>0</v>
      </c>
      <c r="G48" s="44">
        <f t="shared" si="4"/>
        <v>0</v>
      </c>
      <c r="H48" s="2"/>
      <c r="I48" s="36" t="str">
        <f t="shared" ref="I48:J48" si="5">IF(F48-F26=0,"OK","Check")</f>
        <v>OK</v>
      </c>
      <c r="J48" s="36" t="str">
        <f t="shared" si="5"/>
        <v>OK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13"/>
      <c r="D49" s="2"/>
      <c r="E49" s="2"/>
      <c r="F49" s="13"/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13"/>
      <c r="D50" s="2"/>
      <c r="E50" s="2"/>
      <c r="F50" s="13"/>
      <c r="G50" s="1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 t="s">
        <v>29</v>
      </c>
      <c r="B51" s="2"/>
      <c r="C51" s="13"/>
      <c r="D51" s="2"/>
      <c r="E51" s="2"/>
      <c r="F51" s="13"/>
      <c r="G51" s="1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 t="s">
        <v>30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 t="s">
        <v>31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 t="s">
        <v>32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 t="s">
        <v>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 t="s">
        <v>60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 t="s">
        <v>61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 t="s">
        <v>62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 t="s">
        <v>34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 t="s">
        <v>35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 t="s">
        <v>36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 t="s">
        <v>37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 t="s">
        <v>38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 t="s">
        <v>39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81">
        <v>45809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>
      <selection activeCell="C78" sqref="C78"/>
    </sheetView>
  </sheetViews>
  <sheetFormatPr defaultColWidth="12.5703125" defaultRowHeight="15" customHeight="1"/>
  <cols>
    <col min="1" max="1" width="4.140625" customWidth="1"/>
    <col min="2" max="2" width="9.140625" customWidth="1"/>
    <col min="3" max="3" width="12.5703125" customWidth="1"/>
    <col min="4" max="4" width="12.42578125" customWidth="1"/>
    <col min="5" max="5" width="11.140625" customWidth="1"/>
    <col min="6" max="6" width="13.7109375" customWidth="1"/>
    <col min="7" max="8" width="13.28515625" customWidth="1"/>
    <col min="9" max="9" width="19.42578125" customWidth="1"/>
    <col min="10" max="12" width="9.140625" customWidth="1"/>
    <col min="13" max="26" width="8.5703125" customWidth="1"/>
  </cols>
  <sheetData>
    <row r="1" spans="1:26" ht="18.7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>
      <c r="A2" s="1"/>
      <c r="B2" s="2" t="s">
        <v>64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" t="s">
        <v>2</v>
      </c>
      <c r="B5" s="2"/>
      <c r="C5" s="2"/>
      <c r="D5" s="4"/>
      <c r="E5" s="5"/>
      <c r="F5" s="6"/>
      <c r="G5" s="2"/>
      <c r="H5" s="7" t="s">
        <v>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4</v>
      </c>
      <c r="B7" s="2"/>
      <c r="C7" s="2"/>
      <c r="D7" s="8">
        <f>'MPDU - No Density Bonus'!D7</f>
        <v>0</v>
      </c>
      <c r="E7" s="2" t="s">
        <v>42</v>
      </c>
      <c r="F7" s="2"/>
      <c r="G7" s="2"/>
      <c r="H7" s="83" t="s">
        <v>43</v>
      </c>
      <c r="I7" s="7" t="s">
        <v>13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 t="s">
        <v>44</v>
      </c>
      <c r="B8" s="2"/>
      <c r="C8" s="2"/>
      <c r="D8" s="8"/>
      <c r="E8" s="2" t="s">
        <v>45</v>
      </c>
      <c r="F8" s="2"/>
      <c r="G8" s="2"/>
      <c r="H8" s="31" t="e">
        <f>D8/D7</f>
        <v>#DIV/0!</v>
      </c>
      <c r="I8" s="36" t="e">
        <f>IF((H8&lt;=0.15),"OK","Check")</f>
        <v>#DIV/0!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 t="s">
        <v>44</v>
      </c>
      <c r="B9" s="2"/>
      <c r="C9" s="2"/>
      <c r="D9" s="8"/>
      <c r="E9" s="2" t="s">
        <v>47</v>
      </c>
      <c r="F9" s="2"/>
      <c r="G9" s="2"/>
      <c r="H9" s="31" t="e">
        <f>(D9+D8)/D7</f>
        <v>#DIV/0!</v>
      </c>
      <c r="I9" s="36" t="e">
        <f>IF((H9&lt;=0.5),"OK","Check")</f>
        <v>#DIV/0!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 t="s">
        <v>4</v>
      </c>
      <c r="B10" s="2"/>
      <c r="C10" s="3"/>
      <c r="D10" s="59">
        <f>D8+D7+D9</f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13"/>
      <c r="I11" s="3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9" t="s">
        <v>5</v>
      </c>
      <c r="B12" s="9"/>
      <c r="C12" s="9"/>
      <c r="D12" s="9"/>
      <c r="E12" s="9"/>
      <c r="F12" s="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0" t="s">
        <v>6</v>
      </c>
      <c r="B13" s="10"/>
      <c r="C13" s="10"/>
      <c r="D13" s="10"/>
      <c r="E13" s="10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1" t="s">
        <v>7</v>
      </c>
      <c r="B15" s="12"/>
      <c r="C15" s="12"/>
      <c r="D15" s="12"/>
      <c r="E15" s="12"/>
      <c r="F15" s="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75">
      <c r="A17" s="13"/>
      <c r="B17" s="60" t="s">
        <v>8</v>
      </c>
      <c r="C17" s="61" t="s">
        <v>9</v>
      </c>
      <c r="D17" s="61" t="s">
        <v>65</v>
      </c>
      <c r="E17" s="61" t="s">
        <v>66</v>
      </c>
      <c r="F17" s="60" t="s">
        <v>10</v>
      </c>
      <c r="G17" s="63" t="s">
        <v>11</v>
      </c>
      <c r="H17" s="18"/>
      <c r="I17" s="18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"/>
      <c r="B18" s="24"/>
      <c r="C18" s="16"/>
      <c r="D18" s="16" t="s">
        <v>49</v>
      </c>
      <c r="E18" s="76"/>
      <c r="F18" s="77">
        <v>0.1</v>
      </c>
      <c r="G18" s="78">
        <v>0.15</v>
      </c>
      <c r="H18" s="23"/>
      <c r="I18" s="82"/>
      <c r="J18" s="8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7"/>
      <c r="C19" s="13"/>
      <c r="D19" s="13" t="s">
        <v>50</v>
      </c>
      <c r="E19" s="2"/>
      <c r="F19" s="64">
        <v>0.25</v>
      </c>
      <c r="G19" s="65">
        <v>0.25</v>
      </c>
      <c r="H19" s="23"/>
      <c r="I19" s="82"/>
      <c r="J19" s="8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19"/>
      <c r="C20" s="20"/>
      <c r="D20" s="20" t="s">
        <v>51</v>
      </c>
      <c r="E20" s="74"/>
      <c r="F20" s="66">
        <v>0.4</v>
      </c>
      <c r="G20" s="67">
        <v>0.4</v>
      </c>
      <c r="H20" s="23"/>
      <c r="I20" s="82" t="s">
        <v>53</v>
      </c>
      <c r="J20" s="8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7"/>
      <c r="C21" s="13"/>
      <c r="D21" s="13"/>
      <c r="E21" s="2"/>
      <c r="F21" s="68"/>
      <c r="G21" s="69"/>
      <c r="H21" s="23"/>
      <c r="I21" s="13" t="s">
        <v>54</v>
      </c>
      <c r="J21" s="2"/>
      <c r="K21" s="79" t="s">
        <v>51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7" t="s">
        <v>14</v>
      </c>
      <c r="C22" s="28">
        <f>'MPDU - No Density Bonus'!C17</f>
        <v>0</v>
      </c>
      <c r="D22" s="28"/>
      <c r="E22" s="28"/>
      <c r="F22" s="29">
        <f>ROUND(($F$18*C22),0)+ROUND(($F$19*D22),0)+ROUND(($F$20*E22),0)</f>
        <v>0</v>
      </c>
      <c r="G22" s="30"/>
      <c r="H22" s="13"/>
      <c r="I22" s="13">
        <f>ROUND((C22*0.15),0)</f>
        <v>0</v>
      </c>
      <c r="J22" s="80" t="str">
        <f>IF(D22&lt;=I22,"OK","Check")</f>
        <v>OK</v>
      </c>
      <c r="K22" s="2">
        <f>ROUND((C22*0.5),0)-I22</f>
        <v>0</v>
      </c>
      <c r="L22" s="80" t="str">
        <f>IF(F22&lt;=K22,"OK","Check")</f>
        <v>OK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7"/>
      <c r="C23" s="13"/>
      <c r="D23" s="13"/>
      <c r="E23" s="2"/>
      <c r="F23" s="34"/>
      <c r="G23" s="35"/>
      <c r="H23" s="13"/>
      <c r="I23" s="13"/>
      <c r="J23" s="13"/>
      <c r="K23" s="7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7" t="s">
        <v>15</v>
      </c>
      <c r="C24" s="28">
        <f>'MPDU - No Density Bonus'!C19</f>
        <v>0</v>
      </c>
      <c r="D24" s="28"/>
      <c r="E24" s="28"/>
      <c r="F24" s="37"/>
      <c r="G24" s="38">
        <f>ROUND(($G$18*C24),0)+ROUND(($G$19*D24),0)+ROUND(($G$20*E24),0)</f>
        <v>0</v>
      </c>
      <c r="H24" s="13"/>
      <c r="I24" s="13">
        <f>ROUND((C24*0.15),0)</f>
        <v>0</v>
      </c>
      <c r="J24" s="80" t="str">
        <f>IF(D24&lt;=I24,"OK","Check")</f>
        <v>OK</v>
      </c>
      <c r="K24" s="2">
        <f>ROUND((C24*0.5),0)-I24</f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7"/>
      <c r="C25" s="2"/>
      <c r="D25" s="2"/>
      <c r="E25" s="2"/>
      <c r="F25" s="27"/>
      <c r="G25" s="39"/>
      <c r="H25" s="2"/>
      <c r="I25" s="31" t="s">
        <v>55</v>
      </c>
      <c r="J25" s="13">
        <f>D26</f>
        <v>0</v>
      </c>
      <c r="K25" s="72" t="str">
        <f>IF(J25=D8,"OK","Check")</f>
        <v>OK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40" t="s">
        <v>56</v>
      </c>
      <c r="C26" s="41">
        <f t="shared" ref="C26:G26" si="0">SUM(C22:C24)</f>
        <v>0</v>
      </c>
      <c r="D26" s="41">
        <f t="shared" si="0"/>
        <v>0</v>
      </c>
      <c r="E26" s="41">
        <f t="shared" si="0"/>
        <v>0</v>
      </c>
      <c r="F26" s="43">
        <f t="shared" si="0"/>
        <v>0</v>
      </c>
      <c r="G26" s="44">
        <f t="shared" si="0"/>
        <v>0</v>
      </c>
      <c r="H26" s="13"/>
      <c r="I26" s="31" t="s">
        <v>57</v>
      </c>
      <c r="J26" s="13">
        <f>D10</f>
        <v>0</v>
      </c>
      <c r="K26" s="72" t="str">
        <f>IF((J26=E27),"OK","Check")</f>
        <v>OK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40" t="s">
        <v>4</v>
      </c>
      <c r="C27" s="42"/>
      <c r="D27" s="41"/>
      <c r="E27" s="41">
        <f>E26+D26+C26</f>
        <v>0</v>
      </c>
      <c r="F27" s="40"/>
      <c r="G27" s="73"/>
      <c r="H27" s="2"/>
      <c r="I27" s="2" t="s">
        <v>58</v>
      </c>
      <c r="J27" s="13">
        <f>(F26+G26)</f>
        <v>0</v>
      </c>
      <c r="K27" s="55" t="e">
        <f>J27/E27</f>
        <v>#DIV/0!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1" t="s">
        <v>17</v>
      </c>
      <c r="B29" s="12"/>
      <c r="C29" s="12"/>
      <c r="D29" s="12"/>
      <c r="E29" s="12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14" t="s">
        <v>8</v>
      </c>
      <c r="C31" s="15" t="s">
        <v>59</v>
      </c>
      <c r="D31" s="15" t="s">
        <v>18</v>
      </c>
      <c r="E31" s="14" t="s">
        <v>19</v>
      </c>
      <c r="F31" s="17" t="s">
        <v>20</v>
      </c>
      <c r="G31" s="2"/>
      <c r="H31" s="7" t="s">
        <v>21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19"/>
      <c r="C32" s="20"/>
      <c r="D32" s="20"/>
      <c r="E32" s="45"/>
      <c r="F32" s="46"/>
      <c r="G32" s="2"/>
      <c r="H32" s="2" t="s">
        <v>14</v>
      </c>
      <c r="I32" s="36" t="str">
        <f>IF((C22+D22+E22-SUM(C34:C38)=0),"OK","Check")</f>
        <v>OK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4"/>
      <c r="C33" s="16"/>
      <c r="D33" s="16"/>
      <c r="E33" s="25"/>
      <c r="F33" s="26"/>
      <c r="G33" s="2"/>
      <c r="H33" s="2" t="s">
        <v>15</v>
      </c>
      <c r="I33" s="36" t="str">
        <f>IF((C24+D24+E24-SUM(C41:C45)=0),"OK","Check")</f>
        <v>OK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7" t="s">
        <v>14</v>
      </c>
      <c r="C34" s="28">
        <v>0</v>
      </c>
      <c r="D34" s="13" t="s">
        <v>22</v>
      </c>
      <c r="E34" s="37"/>
      <c r="F34" s="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7" t="s">
        <v>14</v>
      </c>
      <c r="C35" s="28">
        <v>0</v>
      </c>
      <c r="D35" s="13">
        <v>1</v>
      </c>
      <c r="E35" s="37"/>
      <c r="F35" s="30"/>
      <c r="G35" s="2"/>
      <c r="H35" s="7" t="s">
        <v>23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7" t="s">
        <v>14</v>
      </c>
      <c r="C36" s="28"/>
      <c r="D36" s="13">
        <v>2</v>
      </c>
      <c r="E36" s="47"/>
      <c r="F36" s="30"/>
      <c r="G36" s="2"/>
      <c r="H36" s="36" t="str">
        <f t="shared" ref="H36:H38" si="1">IF((E36&lt;=C36),"OK","Check")</f>
        <v>OK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7" t="s">
        <v>14</v>
      </c>
      <c r="C37" s="28"/>
      <c r="D37" s="13">
        <v>3</v>
      </c>
      <c r="E37" s="47">
        <v>0</v>
      </c>
      <c r="F37" s="30"/>
      <c r="G37" s="2"/>
      <c r="H37" s="36" t="str">
        <f t="shared" si="1"/>
        <v>OK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48" t="s">
        <v>14</v>
      </c>
      <c r="C38" s="49"/>
      <c r="D38" s="50">
        <v>4</v>
      </c>
      <c r="E38" s="51">
        <v>0</v>
      </c>
      <c r="F38" s="52"/>
      <c r="G38" s="2"/>
      <c r="H38" s="36" t="str">
        <f t="shared" si="1"/>
        <v>OK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7" t="s">
        <v>16</v>
      </c>
      <c r="C39" s="53">
        <f>SUM(C34:C38)</f>
        <v>0</v>
      </c>
      <c r="D39" s="13"/>
      <c r="E39" s="29">
        <f>SUM(E34:E38)</f>
        <v>0</v>
      </c>
      <c r="F39" s="3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7"/>
      <c r="C40" s="13"/>
      <c r="D40" s="13"/>
      <c r="E40" s="34"/>
      <c r="F40" s="35"/>
      <c r="G40" s="2"/>
      <c r="H40" s="7" t="s">
        <v>24</v>
      </c>
      <c r="I40" s="2"/>
      <c r="J40" s="2"/>
      <c r="K40" s="7" t="s">
        <v>25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7" t="s">
        <v>15</v>
      </c>
      <c r="C41" s="28"/>
      <c r="D41" s="13" t="s">
        <v>22</v>
      </c>
      <c r="E41" s="37"/>
      <c r="F41" s="54"/>
      <c r="G41" s="2"/>
      <c r="H41" s="2" t="s">
        <v>26</v>
      </c>
      <c r="I41" s="55" t="e">
        <f>((C41-F41)+(C42-F42))/(C48-F48)</f>
        <v>#DIV/0!</v>
      </c>
      <c r="J41" s="2"/>
      <c r="K41" s="36" t="str">
        <f t="shared" ref="K41:K45" si="2">IF((F41&lt;=B41),"OK","Check")</f>
        <v>OK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7" t="s">
        <v>15</v>
      </c>
      <c r="C42" s="28"/>
      <c r="D42" s="13">
        <v>1</v>
      </c>
      <c r="E42" s="37"/>
      <c r="F42" s="54"/>
      <c r="G42" s="2"/>
      <c r="H42" s="2" t="s">
        <v>27</v>
      </c>
      <c r="I42" s="55" t="e">
        <f>(F41+F42)/F48</f>
        <v>#DIV/0!</v>
      </c>
      <c r="J42" s="2"/>
      <c r="K42" s="36" t="str">
        <f t="shared" si="2"/>
        <v>OK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7" t="s">
        <v>15</v>
      </c>
      <c r="C43" s="28"/>
      <c r="D43" s="13">
        <v>2</v>
      </c>
      <c r="E43" s="37"/>
      <c r="F43" s="54"/>
      <c r="G43" s="2"/>
      <c r="H43" s="2"/>
      <c r="I43" s="36" t="e">
        <f>IF((I41&gt;I42),"OK","Check")</f>
        <v>#DIV/0!</v>
      </c>
      <c r="J43" s="2"/>
      <c r="K43" s="36" t="str">
        <f t="shared" si="2"/>
        <v>OK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7" t="s">
        <v>15</v>
      </c>
      <c r="C44" s="28"/>
      <c r="D44" s="13">
        <v>3</v>
      </c>
      <c r="E44" s="37"/>
      <c r="F44" s="54"/>
      <c r="G44" s="2"/>
      <c r="H44" s="2"/>
      <c r="I44" s="2"/>
      <c r="J44" s="2"/>
      <c r="K44" s="36" t="str">
        <f t="shared" si="2"/>
        <v>OK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48" t="s">
        <v>15</v>
      </c>
      <c r="C45" s="49">
        <v>0</v>
      </c>
      <c r="D45" s="50">
        <v>4</v>
      </c>
      <c r="E45" s="56"/>
      <c r="F45" s="57">
        <v>0</v>
      </c>
      <c r="G45" s="2"/>
      <c r="H45" s="7" t="s">
        <v>28</v>
      </c>
      <c r="I45" s="2"/>
      <c r="J45" s="2"/>
      <c r="K45" s="36" t="str">
        <f t="shared" si="2"/>
        <v>OK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7" t="s">
        <v>16</v>
      </c>
      <c r="C46" s="53">
        <f>SUM(C41:C45)</f>
        <v>0</v>
      </c>
      <c r="D46" s="13"/>
      <c r="E46" s="34"/>
      <c r="F46" s="38">
        <f>SUM(F41:F45)</f>
        <v>0</v>
      </c>
      <c r="G46" s="2"/>
      <c r="H46" s="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7"/>
      <c r="C47" s="2"/>
      <c r="D47" s="2"/>
      <c r="E47" s="27"/>
      <c r="F47" s="39"/>
      <c r="G47" s="2"/>
      <c r="H47" s="2" t="s">
        <v>14</v>
      </c>
      <c r="I47" s="2" t="s">
        <v>15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40" t="s">
        <v>16</v>
      </c>
      <c r="C48" s="41">
        <f>SUM(C39+C46)</f>
        <v>0</v>
      </c>
      <c r="D48" s="42"/>
      <c r="E48" s="43">
        <f t="shared" ref="E48:F48" si="3">SUM(E39+E46)</f>
        <v>0</v>
      </c>
      <c r="F48" s="44">
        <f t="shared" si="3"/>
        <v>0</v>
      </c>
      <c r="G48" s="2"/>
      <c r="H48" s="36" t="str">
        <f t="shared" ref="H48:I48" si="4">IF(E48-F26=0,"OK","Check")</f>
        <v>OK</v>
      </c>
      <c r="I48" s="36" t="str">
        <f t="shared" si="4"/>
        <v>OK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13"/>
      <c r="D49" s="2"/>
      <c r="E49" s="13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13"/>
      <c r="D50" s="2"/>
      <c r="E50" s="13"/>
      <c r="F50" s="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 t="s">
        <v>29</v>
      </c>
      <c r="B51" s="2"/>
      <c r="C51" s="13"/>
      <c r="D51" s="2"/>
      <c r="E51" s="13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 t="s">
        <v>30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 t="s">
        <v>31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 t="s">
        <v>32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 t="s">
        <v>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 t="s">
        <v>60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 t="s">
        <v>61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 t="s">
        <v>62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 t="s">
        <v>34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 t="s">
        <v>35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 t="s">
        <v>36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 t="s">
        <v>37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 t="s">
        <v>38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 t="s">
        <v>39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81">
        <v>45809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C3FABB521B440BFCA873C347BF84C" ma:contentTypeVersion="3" ma:contentTypeDescription="Create a new document." ma:contentTypeScope="" ma:versionID="287e9cb43557722f853751bec8926a4d">
  <xsd:schema xmlns:xsd="http://www.w3.org/2001/XMLSchema" xmlns:xs="http://www.w3.org/2001/XMLSchema" xmlns:p="http://schemas.microsoft.com/office/2006/metadata/properties" xmlns:ns2="5bf39565-bf18-4287-9cf2-9782c105e396" xmlns:ns3="0cebb2cf-82f3-4064-ad77-d3ddd131cef6" targetNamespace="http://schemas.microsoft.com/office/2006/metadata/properties" ma:root="true" ma:fieldsID="f0a76e2aeeef2473f1d48f00e25cbc99" ns2:_="" ns3:_="">
    <xsd:import namespace="5bf39565-bf18-4287-9cf2-9782c105e396"/>
    <xsd:import namespace="0cebb2cf-82f3-4064-ad77-d3ddd131cef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565-bf18-4287-9cf2-9782c105e39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2ebc7ac-6038-4495-bbc2-1653dc8a08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bb2cf-82f3-4064-ad77-d3ddd131cef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8b091e-27f8-4ecb-9881-ba1e5f0ce8b2}" ma:internalName="TaxCatchAll" ma:showField="CatchAllData" ma:web="0cebb2cf-82f3-4064-ad77-d3ddd131ce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bb2cf-82f3-4064-ad77-d3ddd131cef6" xsi:nil="true"/>
    <lcf76f155ced4ddcb4097134ff3c332f xmlns="5bf39565-bf18-4287-9cf2-9782c105e3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BF5F35-9F08-4CE6-8D61-CB2E86F89A85}"/>
</file>

<file path=customXml/itemProps2.xml><?xml version="1.0" encoding="utf-8"?>
<ds:datastoreItem xmlns:ds="http://schemas.openxmlformats.org/officeDocument/2006/customXml" ds:itemID="{E75043D9-2887-4BB6-AD0F-7E99A21245BF}"/>
</file>

<file path=customXml/itemProps3.xml><?xml version="1.0" encoding="utf-8"?>
<ds:datastoreItem xmlns:ds="http://schemas.openxmlformats.org/officeDocument/2006/customXml" ds:itemID="{FE412776-2884-42D9-8DDE-6ECDF1EAF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Maneval</dc:creator>
  <cp:keywords/>
  <dc:description/>
  <cp:lastModifiedBy>Lindsey Banks</cp:lastModifiedBy>
  <cp:revision/>
  <dcterms:created xsi:type="dcterms:W3CDTF">2024-11-19T21:41:30Z</dcterms:created>
  <dcterms:modified xsi:type="dcterms:W3CDTF">2025-06-02T21:07:43Z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0x0101009C1C3FABB521B440BFCA873C347BF84C</vt:lpwstr>
  </property>
  <property fmtid="{D5CDD505-2E9C-101B-9397-08002B2CF9AE}" pid="3" name="MSIP_Label_34fdadb2-fdc0-421d-88ff-a3971130ad69_Enabled">
    <vt:lpwstr>true</vt:lpwstr>
  </property>
  <property fmtid="{D5CDD505-2E9C-101B-9397-08002B2CF9AE}" pid="4" name="MSIP_Label_34fdadb2-fdc0-421d-88ff-a3971130ad69_SetDate">
    <vt:lpwstr>2025-05-20T20:58:03Z</vt:lpwstr>
  </property>
  <property fmtid="{D5CDD505-2E9C-101B-9397-08002B2CF9AE}" pid="5" name="MSIP_Label_34fdadb2-fdc0-421d-88ff-a3971130ad69_Method">
    <vt:lpwstr>Standard</vt:lpwstr>
  </property>
  <property fmtid="{D5CDD505-2E9C-101B-9397-08002B2CF9AE}" pid="6" name="MSIP_Label_34fdadb2-fdc0-421d-88ff-a3971130ad69_Name">
    <vt:lpwstr>General</vt:lpwstr>
  </property>
  <property fmtid="{D5CDD505-2E9C-101B-9397-08002B2CF9AE}" pid="7" name="MSIP_Label_34fdadb2-fdc0-421d-88ff-a3971130ad69_SiteId">
    <vt:lpwstr>9922c7a1-5814-419d-8790-8e95e2c92b74</vt:lpwstr>
  </property>
  <property fmtid="{D5CDD505-2E9C-101B-9397-08002B2CF9AE}" pid="8" name="MSIP_Label_34fdadb2-fdc0-421d-88ff-a3971130ad69_ActionId">
    <vt:lpwstr>54386c75-2853-496c-aa8a-01b752f0d2d5</vt:lpwstr>
  </property>
  <property fmtid="{D5CDD505-2E9C-101B-9397-08002B2CF9AE}" pid="9" name="MSIP_Label_34fdadb2-fdc0-421d-88ff-a3971130ad69_ContentBits">
    <vt:lpwstr>0</vt:lpwstr>
  </property>
  <property fmtid="{D5CDD505-2E9C-101B-9397-08002B2CF9AE}" pid="10" name="MSIP_Label_34fdadb2-fdc0-421d-88ff-a3971130ad69_Tag">
    <vt:lpwstr>10, 3, 0, 1</vt:lpwstr>
  </property>
  <property fmtid="{D5CDD505-2E9C-101B-9397-08002B2CF9AE}" pid="11" name="MediaServiceImageTags">
    <vt:lpwstr/>
  </property>
</Properties>
</file>